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500" activeTab="1"/>
  </bookViews>
  <sheets>
    <sheet name="2024" sheetId="1" r:id="rId1"/>
    <sheet name="доп.раб." sheetId="2" r:id="rId2"/>
    <sheet name="2025" sheetId="3" r:id="rId3"/>
    <sheet name="д-р 2025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/>
  <c r="C13" i="4"/>
  <c r="C28" i="3"/>
  <c r="C27"/>
  <c r="C23"/>
  <c r="C19"/>
  <c r="C4"/>
  <c r="B4"/>
  <c r="C24"/>
  <c r="C24" i="2"/>
  <c r="C49" i="1"/>
  <c r="C48"/>
  <c r="C44"/>
  <c r="C45"/>
  <c r="C10"/>
  <c r="B10"/>
  <c r="C11" i="2"/>
  <c r="C39" i="1"/>
  <c r="C40"/>
  <c r="C9"/>
  <c r="B9"/>
  <c r="C35"/>
  <c r="C34"/>
  <c r="C28"/>
  <c r="C27"/>
  <c r="C23"/>
  <c r="C22"/>
  <c r="C16"/>
  <c r="C15"/>
  <c r="C8"/>
  <c r="B8"/>
  <c r="C6"/>
  <c r="B6"/>
  <c r="C5"/>
  <c r="B5"/>
  <c r="C4"/>
  <c r="B4"/>
  <c r="C29" i="3" l="1"/>
  <c r="C25" i="2"/>
  <c r="C3" i="4" s="1"/>
  <c r="C12" s="1"/>
  <c r="C14" s="1"/>
  <c r="C50" i="1"/>
</calcChain>
</file>

<file path=xl/sharedStrings.xml><?xml version="1.0" encoding="utf-8"?>
<sst xmlns="http://schemas.openxmlformats.org/spreadsheetml/2006/main" count="128" uniqueCount="63">
  <si>
    <t>Собранные и израсходованные денежные средства по услугам «Ремонт и Содержание жилья»,  дома по адресу:  Ватутина, 58</t>
  </si>
  <si>
    <t>Отчетный период</t>
  </si>
  <si>
    <t>Начислено</t>
  </si>
  <si>
    <t>Получено</t>
  </si>
  <si>
    <t xml:space="preserve">         за -3й квартал 2024г.</t>
  </si>
  <si>
    <t>июль</t>
  </si>
  <si>
    <t>август</t>
  </si>
  <si>
    <t>сентябрь</t>
  </si>
  <si>
    <t xml:space="preserve">         за -4й квартал 2024г.</t>
  </si>
  <si>
    <t>октябрь</t>
  </si>
  <si>
    <t>ноябрь</t>
  </si>
  <si>
    <t>декабрь</t>
  </si>
  <si>
    <t>Перевод средств с УК "Комфортная среда"</t>
  </si>
  <si>
    <t>Дата составления</t>
  </si>
  <si>
    <t>Наименование работы</t>
  </si>
  <si>
    <t>Сумма, руб</t>
  </si>
  <si>
    <t>июль 2024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</si>
  <si>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</si>
  <si>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</si>
  <si>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Установка регулятора давления в подкачке</t>
  </si>
  <si>
    <t>Замена прокладок на блинах</t>
  </si>
  <si>
    <t>Замена коренного крана на ГВС (кв. 8)</t>
  </si>
  <si>
    <t>Ремонт участка ГВС (кв. 54)</t>
  </si>
  <si>
    <t xml:space="preserve">Реле контроля фаз РКФ-8 многофункциональное </t>
  </si>
  <si>
    <t>август 2024</t>
  </si>
  <si>
    <t>Преиодическая поверка ВСТН-50</t>
  </si>
  <si>
    <t>Подготовка к гидравлике</t>
  </si>
  <si>
    <t>Гидралвические испытания системы отопления (с понижающим коэффициентом)</t>
  </si>
  <si>
    <t>сентябрь 2024</t>
  </si>
  <si>
    <t>Замена таблички</t>
  </si>
  <si>
    <t>Закраска надписей на металлической двери</t>
  </si>
  <si>
    <t>Прочистка канализационной сети</t>
  </si>
  <si>
    <t>Замена участка ГВС (подвал)</t>
  </si>
  <si>
    <t>Снятие и установка прибора учета</t>
  </si>
  <si>
    <t>октябрь 2024</t>
  </si>
  <si>
    <t>приобретение электроматериалов</t>
  </si>
  <si>
    <t>Работа по чистке водостоков</t>
  </si>
  <si>
    <t>ноябрь 2024</t>
  </si>
  <si>
    <t>Ремонт электродвигателя однофазного насоса 2,2 кВт 3000 об/мин.</t>
  </si>
  <si>
    <t>ИТОГО по ремонту и содержанию жилья:</t>
  </si>
  <si>
    <t>Общая стоимость проведенных работ</t>
  </si>
  <si>
    <t>Сальдо:</t>
  </si>
  <si>
    <t>Установка двигателя насоса</t>
  </si>
  <si>
    <t>период январь - июнь</t>
  </si>
  <si>
    <t>декабрь 2024</t>
  </si>
  <si>
    <t>Приобретение материалов для противогололедных мероприятий</t>
  </si>
  <si>
    <t>Техническое диагностирование ВДГО (70 кв.)</t>
  </si>
  <si>
    <t>ИТОГО по дополнительным работам</t>
  </si>
  <si>
    <t>Замена насоса</t>
  </si>
  <si>
    <t>Удаление поросли на здании насосной</t>
  </si>
  <si>
    <t>Перевод средств с 2024г.</t>
  </si>
  <si>
    <t xml:space="preserve">         за -1й квартал 2025г.</t>
  </si>
  <si>
    <t>январь</t>
  </si>
  <si>
    <t>февраль</t>
  </si>
  <si>
    <t>март</t>
  </si>
  <si>
    <t xml:space="preserve">         за -2й квартал 2025г.</t>
  </si>
  <si>
    <t>апрель</t>
  </si>
  <si>
    <t>май</t>
  </si>
  <si>
    <t xml:space="preserve"> июнь</t>
  </si>
  <si>
    <t xml:space="preserve">         за -3й квартал 2025г.</t>
  </si>
  <si>
    <t xml:space="preserve">         за -4й квартал 2025г.</t>
  </si>
  <si>
    <t>январь 2025</t>
  </si>
  <si>
    <r>
      <t>Собранные и израсходованные денежные средства по услугам «Дополнительные работы по содержанию насосоной станции»,  дома по адресу:  Ватутина, 58 (протокол от 10.10 2021г.) (</t>
    </r>
    <r>
      <rPr>
        <b/>
        <i/>
        <sz val="14"/>
        <color indexed="58"/>
        <rFont val="Times New Roman"/>
        <family val="1"/>
        <charset val="204"/>
      </rPr>
      <t>ежемесячное начисление=1574,05</t>
    </r>
    <r>
      <rPr>
        <b/>
        <sz val="14"/>
        <color indexed="5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</si>
</sst>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204"/>
      <scheme val="minor"/>
    </font>
    <font>
      <b/>
      <sz val="14"/>
      <color indexed="58"/>
      <name val="Times New Roman"/>
      <family val="1"/>
      <charset val="204"/>
    </font>
    <font>
      <sz val="14"/>
      <color indexed="58"/>
      <name val="Times New Roman"/>
      <family val="1"/>
      <charset val="204"/>
    </font>
    <font>
      <i/>
      <sz val="11"/>
      <color indexed="58"/>
      <name val="Times New Roman"/>
      <family val="1"/>
      <charset val="204"/>
    </font>
    <font>
      <b/>
      <sz val="12"/>
      <color indexed="5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191919"/>
      <name val="Times New Roman"/>
      <family val="1"/>
      <charset val="204"/>
    </font>
    <font>
      <b/>
      <i/>
      <sz val="14"/>
      <color indexed="5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wrapText="1"/>
    </xf>
    <xf numFmtId="2" fontId="2" fillId="3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2" fontId="1" fillId="0" borderId="3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opLeftCell="A27" workbookViewId="0">
      <selection sqref="A1:C50"/>
    </sheetView>
  </sheetViews>
  <sheetFormatPr defaultColWidth="9" defaultRowHeight="15"/>
  <cols>
    <col min="1" max="1" width="13.28515625" customWidth="1"/>
    <col min="2" max="2" width="57.85546875" customWidth="1"/>
    <col min="3" max="3" width="15" customWidth="1"/>
  </cols>
  <sheetData>
    <row r="1" spans="1:4" ht="43.5" customHeight="1">
      <c r="A1" s="39" t="s">
        <v>0</v>
      </c>
      <c r="B1" s="39"/>
      <c r="C1" s="39"/>
    </row>
    <row r="2" spans="1:4" ht="44.25" customHeight="1">
      <c r="A2" s="1" t="s">
        <v>1</v>
      </c>
      <c r="B2" s="1" t="s">
        <v>2</v>
      </c>
      <c r="C2" s="1" t="s">
        <v>3</v>
      </c>
    </row>
    <row r="3" spans="1:4" ht="18.75">
      <c r="A3" s="40" t="s">
        <v>4</v>
      </c>
      <c r="B3" s="40"/>
      <c r="C3" s="40"/>
    </row>
    <row r="4" spans="1:4" ht="18.75">
      <c r="A4" s="2" t="s">
        <v>5</v>
      </c>
      <c r="B4" s="2">
        <f>17440.45+16401.63</f>
        <v>33842.080000000002</v>
      </c>
      <c r="C4" s="3">
        <f>909.1+854.95</f>
        <v>1764.05</v>
      </c>
      <c r="D4">
        <v>3323.89</v>
      </c>
    </row>
    <row r="5" spans="1:4" ht="18.75">
      <c r="A5" s="2" t="s">
        <v>6</v>
      </c>
      <c r="B5" s="4">
        <f>17440.45+16401.63</f>
        <v>33842.080000000002</v>
      </c>
      <c r="C5" s="2">
        <f>17191.54+16167.52</f>
        <v>33359.06</v>
      </c>
      <c r="D5">
        <v>62965.96</v>
      </c>
    </row>
    <row r="6" spans="1:4" ht="18.75">
      <c r="A6" s="2" t="s">
        <v>7</v>
      </c>
      <c r="B6" s="4">
        <f>17440.45+16401.63</f>
        <v>33842.080000000002</v>
      </c>
      <c r="C6" s="2">
        <f>17346.07+16312.88</f>
        <v>33658.949999999997</v>
      </c>
      <c r="D6">
        <v>74447.520000000004</v>
      </c>
    </row>
    <row r="7" spans="1:4" ht="18.75">
      <c r="A7" s="40" t="s">
        <v>8</v>
      </c>
      <c r="B7" s="40"/>
      <c r="C7" s="40"/>
    </row>
    <row r="8" spans="1:4" ht="18.75">
      <c r="A8" s="2" t="s">
        <v>9</v>
      </c>
      <c r="B8" s="2">
        <f>17440.45+16401.63</f>
        <v>33842.080000000002</v>
      </c>
      <c r="C8" s="3">
        <f>16537.67+15552.61</f>
        <v>32090.28</v>
      </c>
      <c r="D8">
        <v>67431.399999999994</v>
      </c>
    </row>
    <row r="9" spans="1:4" ht="18.75">
      <c r="A9" s="2" t="s">
        <v>10</v>
      </c>
      <c r="B9" s="4">
        <f>17440.45+16401.63</f>
        <v>33842.080000000002</v>
      </c>
      <c r="C9" s="2">
        <f>16493.34+15510.92</f>
        <v>32004.260000000002</v>
      </c>
      <c r="D9">
        <v>72123.62</v>
      </c>
    </row>
    <row r="10" spans="1:4" ht="18.75">
      <c r="A10" s="2" t="s">
        <v>11</v>
      </c>
      <c r="B10" s="4">
        <f>26758.85+26758.85</f>
        <v>53517.7</v>
      </c>
      <c r="C10" s="2">
        <f>19696.67+18753.6</f>
        <v>38450.269999999997</v>
      </c>
      <c r="D10">
        <v>76014.75</v>
      </c>
    </row>
    <row r="11" spans="1:4" ht="18.75">
      <c r="A11" s="41" t="s">
        <v>12</v>
      </c>
      <c r="B11" s="41"/>
      <c r="C11" s="5">
        <v>0</v>
      </c>
    </row>
    <row r="12" spans="1:4" ht="18.75">
      <c r="A12" s="6"/>
      <c r="B12" s="7"/>
      <c r="C12" s="8"/>
    </row>
    <row r="13" spans="1:4" ht="47.25">
      <c r="A13" s="9" t="s">
        <v>13</v>
      </c>
      <c r="B13" s="9" t="s">
        <v>14</v>
      </c>
      <c r="C13" s="9" t="s">
        <v>15</v>
      </c>
    </row>
    <row r="14" spans="1:4" ht="18.75">
      <c r="A14" s="39"/>
      <c r="B14" s="39"/>
      <c r="C14" s="39"/>
    </row>
    <row r="15" spans="1:4" ht="31.5">
      <c r="A15" s="10" t="s">
        <v>16</v>
      </c>
      <c r="B15" s="11" t="s">
        <v>17</v>
      </c>
      <c r="C15" s="12">
        <f>D4*3.4%</f>
        <v>113.01226</v>
      </c>
    </row>
    <row r="16" spans="1:4" ht="18.75">
      <c r="A16" s="13">
        <v>45474</v>
      </c>
      <c r="B16" s="11" t="s">
        <v>18</v>
      </c>
      <c r="C16" s="14">
        <f>6113.7+10189.5</f>
        <v>16303.2</v>
      </c>
    </row>
    <row r="17" spans="1:3" ht="18.75">
      <c r="A17" s="31">
        <v>45475</v>
      </c>
      <c r="B17" s="32" t="s">
        <v>19</v>
      </c>
      <c r="C17" s="33"/>
    </row>
    <row r="18" spans="1:3" ht="18.75">
      <c r="A18" s="13">
        <v>45477</v>
      </c>
      <c r="B18" s="11" t="s">
        <v>20</v>
      </c>
      <c r="C18" s="12">
        <v>4417.79</v>
      </c>
    </row>
    <row r="19" spans="1:3" ht="18.75">
      <c r="A19" s="13">
        <v>45481</v>
      </c>
      <c r="B19" s="11" t="s">
        <v>21</v>
      </c>
      <c r="C19" s="12">
        <v>788.97</v>
      </c>
    </row>
    <row r="20" spans="1:3" ht="18.75">
      <c r="A20" s="13">
        <v>45483</v>
      </c>
      <c r="B20" s="11" t="s">
        <v>22</v>
      </c>
      <c r="C20" s="12">
        <v>1050.72</v>
      </c>
    </row>
    <row r="21" spans="1:3" ht="18.75">
      <c r="A21" s="31">
        <v>45490</v>
      </c>
      <c r="B21" s="32" t="s">
        <v>23</v>
      </c>
      <c r="C21" s="33"/>
    </row>
    <row r="22" spans="1:3" ht="39" customHeight="1">
      <c r="A22" s="10" t="s">
        <v>24</v>
      </c>
      <c r="B22" s="11" t="s">
        <v>17</v>
      </c>
      <c r="C22" s="12">
        <f>D5*3.4%</f>
        <v>2140.8426399999998</v>
      </c>
    </row>
    <row r="23" spans="1:3" ht="18.75">
      <c r="A23" s="13">
        <v>45505</v>
      </c>
      <c r="B23" s="11" t="s">
        <v>18</v>
      </c>
      <c r="C23" s="15">
        <f>6113.7+10189.5</f>
        <v>16303.2</v>
      </c>
    </row>
    <row r="24" spans="1:3" ht="18.75">
      <c r="A24" s="13">
        <v>45532</v>
      </c>
      <c r="B24" s="11" t="s">
        <v>25</v>
      </c>
      <c r="C24" s="15">
        <v>3589.2</v>
      </c>
    </row>
    <row r="25" spans="1:3" ht="18.75">
      <c r="A25" s="13">
        <v>45519</v>
      </c>
      <c r="B25" s="11" t="s">
        <v>26</v>
      </c>
      <c r="C25" s="15">
        <v>39359.72</v>
      </c>
    </row>
    <row r="26" spans="1:3" ht="31.5">
      <c r="A26" s="13">
        <v>45530</v>
      </c>
      <c r="B26" s="11" t="s">
        <v>27</v>
      </c>
      <c r="C26" s="15">
        <v>100490.96</v>
      </c>
    </row>
    <row r="27" spans="1:3" ht="32.25">
      <c r="A27" s="10" t="s">
        <v>28</v>
      </c>
      <c r="B27" s="11" t="s">
        <v>17</v>
      </c>
      <c r="C27" s="15">
        <f>D6*3.4%</f>
        <v>2531.2156799999998</v>
      </c>
    </row>
    <row r="28" spans="1:3" ht="18.75">
      <c r="A28" s="13">
        <v>45536</v>
      </c>
      <c r="B28" s="11" t="s">
        <v>18</v>
      </c>
      <c r="C28" s="15">
        <f>6113.7+10189.5</f>
        <v>16303.2</v>
      </c>
    </row>
    <row r="29" spans="1:3" ht="18.75">
      <c r="A29" s="13">
        <v>45540</v>
      </c>
      <c r="B29" s="11" t="s">
        <v>29</v>
      </c>
      <c r="C29" s="12">
        <v>1933.01</v>
      </c>
    </row>
    <row r="30" spans="1:3" ht="18.75">
      <c r="A30" s="13">
        <v>45545</v>
      </c>
      <c r="B30" s="11" t="s">
        <v>30</v>
      </c>
      <c r="C30" s="12">
        <v>643.76</v>
      </c>
    </row>
    <row r="31" spans="1:3" ht="18.75">
      <c r="A31" s="13">
        <v>45560</v>
      </c>
      <c r="B31" s="11" t="s">
        <v>31</v>
      </c>
      <c r="C31" s="12">
        <v>7946.46</v>
      </c>
    </row>
    <row r="32" spans="1:3" ht="18.75">
      <c r="A32" s="13">
        <v>45561</v>
      </c>
      <c r="B32" s="11" t="s">
        <v>32</v>
      </c>
      <c r="C32" s="12">
        <v>2584.5300000000002</v>
      </c>
    </row>
    <row r="33" spans="1:3" ht="18.75">
      <c r="A33" s="13">
        <v>45561</v>
      </c>
      <c r="B33" s="11" t="s">
        <v>33</v>
      </c>
      <c r="C33" s="12">
        <v>1386.52</v>
      </c>
    </row>
    <row r="34" spans="1:3" ht="32.25">
      <c r="A34" s="10" t="s">
        <v>34</v>
      </c>
      <c r="B34" s="11" t="s">
        <v>17</v>
      </c>
      <c r="C34" s="12">
        <f>D8*3.4%</f>
        <v>2292.6676000000002</v>
      </c>
    </row>
    <row r="35" spans="1:3" ht="18.75">
      <c r="A35" s="13">
        <v>45566</v>
      </c>
      <c r="B35" s="11" t="s">
        <v>18</v>
      </c>
      <c r="C35" s="15">
        <f>6113.7+10189.5</f>
        <v>16303.2</v>
      </c>
    </row>
    <row r="36" spans="1:3" ht="18.75">
      <c r="A36" s="13"/>
      <c r="B36" s="11" t="s">
        <v>35</v>
      </c>
      <c r="C36" s="12">
        <v>80.5</v>
      </c>
    </row>
    <row r="37" spans="1:3" ht="18.75">
      <c r="A37" s="13">
        <v>45572</v>
      </c>
      <c r="B37" s="11" t="s">
        <v>31</v>
      </c>
      <c r="C37" s="12">
        <v>7946.46</v>
      </c>
    </row>
    <row r="38" spans="1:3" ht="18.75">
      <c r="A38" s="13">
        <v>45594</v>
      </c>
      <c r="B38" s="11" t="s">
        <v>36</v>
      </c>
      <c r="C38" s="12">
        <v>7757.07</v>
      </c>
    </row>
    <row r="39" spans="1:3" ht="31.5">
      <c r="A39" s="10" t="s">
        <v>37</v>
      </c>
      <c r="B39" s="11" t="s">
        <v>17</v>
      </c>
      <c r="C39" s="12">
        <f>D9*3.4%</f>
        <v>2452.2030800000002</v>
      </c>
    </row>
    <row r="40" spans="1:3" ht="18.75">
      <c r="A40" s="13">
        <v>45597</v>
      </c>
      <c r="B40" s="11" t="s">
        <v>18</v>
      </c>
      <c r="C40" s="15">
        <f>6113.7+10189.5</f>
        <v>16303.2</v>
      </c>
    </row>
    <row r="41" spans="1:3" ht="31.5">
      <c r="A41" s="31"/>
      <c r="B41" s="34" t="s">
        <v>38</v>
      </c>
      <c r="C41" s="35"/>
    </row>
    <row r="42" spans="1:3" ht="18.75">
      <c r="A42" s="31">
        <v>45617</v>
      </c>
      <c r="B42" s="34" t="s">
        <v>42</v>
      </c>
      <c r="C42" s="35"/>
    </row>
    <row r="43" spans="1:3" ht="18.75">
      <c r="A43" s="25">
        <v>45610</v>
      </c>
      <c r="B43" s="29" t="s">
        <v>46</v>
      </c>
      <c r="C43" s="27">
        <v>17500</v>
      </c>
    </row>
    <row r="44" spans="1:3" ht="32.25">
      <c r="A44" s="10" t="s">
        <v>44</v>
      </c>
      <c r="B44" s="11" t="s">
        <v>17</v>
      </c>
      <c r="C44" s="27">
        <f>D10*3.4%</f>
        <v>2584.5015000000003</v>
      </c>
    </row>
    <row r="45" spans="1:3" ht="18.75">
      <c r="A45" s="13">
        <v>45627</v>
      </c>
      <c r="B45" s="11" t="s">
        <v>18</v>
      </c>
      <c r="C45" s="15">
        <f>6113.7+10189.5</f>
        <v>16303.2</v>
      </c>
    </row>
    <row r="46" spans="1:3" ht="31.5">
      <c r="A46" s="25"/>
      <c r="B46" s="26" t="s">
        <v>45</v>
      </c>
      <c r="C46" s="27">
        <v>651</v>
      </c>
    </row>
    <row r="47" spans="1:3" ht="18.75">
      <c r="A47" s="25"/>
      <c r="B47" s="26"/>
      <c r="C47" s="27"/>
    </row>
    <row r="48" spans="1:3" ht="18.75">
      <c r="A48" s="18"/>
      <c r="B48" s="1" t="s">
        <v>39</v>
      </c>
      <c r="C48" s="19">
        <f>C4+C5+C6+C8+C9+C10+C11</f>
        <v>171326.87</v>
      </c>
    </row>
    <row r="49" spans="1:3" ht="18.75">
      <c r="A49" s="20"/>
      <c r="B49" s="21" t="s">
        <v>40</v>
      </c>
      <c r="C49" s="22">
        <f>C15+C16+C17+C18+C19+C20+C21+C22+C23+C24+C25+C26+C27+C28+C29+C30+C31+C32+C33+C34+C35+C36+C37+C38+C39+C40+C41+C42+C43+C44+C45+C46</f>
        <v>308060.31276</v>
      </c>
    </row>
    <row r="50" spans="1:3" ht="18.75">
      <c r="A50" s="18"/>
      <c r="B50" s="1" t="s">
        <v>41</v>
      </c>
      <c r="C50" s="23">
        <f>C48-C49</f>
        <v>-136733.44276000001</v>
      </c>
    </row>
  </sheetData>
  <mergeCells count="5">
    <mergeCell ref="A1:C1"/>
    <mergeCell ref="A3:C3"/>
    <mergeCell ref="A7:C7"/>
    <mergeCell ref="A11:B11"/>
    <mergeCell ref="A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C25"/>
  <sheetViews>
    <sheetView tabSelected="1" topLeftCell="A3" workbookViewId="0">
      <selection activeCell="C24" sqref="C24"/>
    </sheetView>
  </sheetViews>
  <sheetFormatPr defaultColWidth="9" defaultRowHeight="15"/>
  <cols>
    <col min="1" max="1" width="14.5703125" customWidth="1"/>
    <col min="2" max="2" width="52.85546875" customWidth="1"/>
    <col min="3" max="3" width="14.28515625" customWidth="1"/>
  </cols>
  <sheetData>
    <row r="1" spans="1:3" ht="76.5" customHeight="1">
      <c r="A1" s="39" t="s">
        <v>62</v>
      </c>
      <c r="B1" s="39"/>
      <c r="C1" s="39"/>
    </row>
    <row r="2" spans="1:3" ht="37.5">
      <c r="A2" s="24" t="s">
        <v>1</v>
      </c>
      <c r="B2" s="24" t="s">
        <v>2</v>
      </c>
      <c r="C2" s="24" t="s">
        <v>3</v>
      </c>
    </row>
    <row r="3" spans="1:3" ht="18.75">
      <c r="A3" s="40" t="s">
        <v>4</v>
      </c>
      <c r="B3" s="40"/>
      <c r="C3" s="40"/>
    </row>
    <row r="4" spans="1:3" ht="18.75">
      <c r="A4" s="2" t="s">
        <v>5</v>
      </c>
      <c r="B4" s="2"/>
      <c r="C4" s="3">
        <v>1626.6</v>
      </c>
    </row>
    <row r="5" spans="1:3" ht="18.75">
      <c r="A5" s="2" t="s">
        <v>6</v>
      </c>
      <c r="B5" s="4"/>
      <c r="C5" s="2">
        <v>1551.58</v>
      </c>
    </row>
    <row r="6" spans="1:3" ht="18.75">
      <c r="A6" s="2" t="s">
        <v>7</v>
      </c>
      <c r="B6" s="4"/>
      <c r="C6" s="2">
        <v>1565.54</v>
      </c>
    </row>
    <row r="7" spans="1:3" ht="18.75">
      <c r="A7" s="40" t="s">
        <v>8</v>
      </c>
      <c r="B7" s="40"/>
      <c r="C7" s="40"/>
    </row>
    <row r="8" spans="1:3" ht="18.75">
      <c r="A8" s="2" t="s">
        <v>9</v>
      </c>
      <c r="B8" s="2"/>
      <c r="C8" s="3">
        <v>1492.56</v>
      </c>
    </row>
    <row r="9" spans="1:3" ht="18.75">
      <c r="A9" s="2" t="s">
        <v>10</v>
      </c>
      <c r="B9" s="4"/>
      <c r="C9" s="2">
        <v>1488.58</v>
      </c>
    </row>
    <row r="10" spans="1:3" ht="18.75">
      <c r="A10" s="2" t="s">
        <v>11</v>
      </c>
      <c r="B10" s="2">
        <v>1574.05</v>
      </c>
      <c r="C10" s="2">
        <v>1674.73</v>
      </c>
    </row>
    <row r="11" spans="1:3" ht="18.75">
      <c r="A11" s="41" t="s">
        <v>43</v>
      </c>
      <c r="B11" s="41"/>
      <c r="C11" s="5">
        <f>1636.63+1644.76+1403.29+1494.13+1557.56+1550.2</f>
        <v>9286.5700000000015</v>
      </c>
    </row>
    <row r="12" spans="1:3" ht="18.75">
      <c r="A12" s="6"/>
      <c r="B12" s="7"/>
      <c r="C12" s="8"/>
    </row>
    <row r="13" spans="1:3" ht="31.5">
      <c r="A13" s="9" t="s">
        <v>13</v>
      </c>
      <c r="B13" s="9" t="s">
        <v>14</v>
      </c>
      <c r="C13" s="9" t="s">
        <v>15</v>
      </c>
    </row>
    <row r="14" spans="1:3" ht="18.75">
      <c r="A14" s="39"/>
      <c r="B14" s="39"/>
      <c r="C14" s="39"/>
    </row>
    <row r="15" spans="1:3" ht="18.75">
      <c r="A15" s="25">
        <v>44844</v>
      </c>
      <c r="B15" s="28" t="s">
        <v>49</v>
      </c>
      <c r="C15" s="15">
        <v>4047.46</v>
      </c>
    </row>
    <row r="16" spans="1:3" ht="18.75">
      <c r="A16" s="25">
        <v>44861</v>
      </c>
      <c r="B16" s="28" t="s">
        <v>48</v>
      </c>
      <c r="C16" s="15">
        <v>27619.48</v>
      </c>
    </row>
    <row r="17" spans="1:3" ht="18.75">
      <c r="A17" s="25">
        <v>45188</v>
      </c>
      <c r="B17" s="28" t="s">
        <v>48</v>
      </c>
      <c r="C17" s="15">
        <v>26052.959999999999</v>
      </c>
    </row>
    <row r="18" spans="1:3" ht="18.75">
      <c r="A18" s="25">
        <v>45475</v>
      </c>
      <c r="B18" s="28" t="s">
        <v>19</v>
      </c>
      <c r="C18" s="15">
        <v>20278.189999999999</v>
      </c>
    </row>
    <row r="19" spans="1:3" ht="18.75">
      <c r="A19" s="25">
        <v>45490</v>
      </c>
      <c r="B19" s="28" t="s">
        <v>23</v>
      </c>
      <c r="C19" s="15">
        <v>3040</v>
      </c>
    </row>
    <row r="20" spans="1:3" ht="31.5">
      <c r="A20" s="25"/>
      <c r="B20" s="26" t="s">
        <v>38</v>
      </c>
      <c r="C20" s="27">
        <v>10266.32</v>
      </c>
    </row>
    <row r="21" spans="1:3" ht="18.75">
      <c r="A21" s="25">
        <v>45617</v>
      </c>
      <c r="B21" s="26" t="s">
        <v>42</v>
      </c>
      <c r="C21" s="27">
        <v>3631.36</v>
      </c>
    </row>
    <row r="22" spans="1:3" ht="18.75">
      <c r="A22" s="13"/>
      <c r="B22" s="16"/>
      <c r="C22" s="17"/>
    </row>
    <row r="23" spans="1:3" ht="18.75">
      <c r="A23" s="18"/>
      <c r="B23" s="30" t="s">
        <v>47</v>
      </c>
      <c r="C23" s="19">
        <f>54249.58+C10</f>
        <v>55924.310000000005</v>
      </c>
    </row>
    <row r="24" spans="1:3" ht="18.75">
      <c r="A24" s="20"/>
      <c r="B24" s="21" t="s">
        <v>40</v>
      </c>
      <c r="C24" s="22">
        <f>C15+C16+C17+C18+C19+C20+C21+C22</f>
        <v>94935.77</v>
      </c>
    </row>
    <row r="25" spans="1:3" ht="18.75">
      <c r="A25" s="18"/>
      <c r="B25" s="24" t="s">
        <v>41</v>
      </c>
      <c r="C25" s="23">
        <f>C23-C24</f>
        <v>-39011.46</v>
      </c>
    </row>
  </sheetData>
  <mergeCells count="5">
    <mergeCell ref="A1:C1"/>
    <mergeCell ref="A3:C3"/>
    <mergeCell ref="A7:C7"/>
    <mergeCell ref="A11:B11"/>
    <mergeCell ref="A14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C29" sqref="C29"/>
    </sheetView>
  </sheetViews>
  <sheetFormatPr defaultRowHeight="15"/>
  <cols>
    <col min="1" max="1" width="14.42578125" customWidth="1"/>
    <col min="2" max="2" width="57.42578125" customWidth="1"/>
    <col min="3" max="3" width="14.5703125" customWidth="1"/>
  </cols>
  <sheetData>
    <row r="1" spans="1:4" ht="45" customHeight="1">
      <c r="A1" s="39" t="s">
        <v>0</v>
      </c>
      <c r="B1" s="39"/>
      <c r="C1" s="39"/>
    </row>
    <row r="2" spans="1:4" ht="46.5" customHeight="1">
      <c r="A2" s="36" t="s">
        <v>1</v>
      </c>
      <c r="B2" s="36" t="s">
        <v>2</v>
      </c>
      <c r="C2" s="36" t="s">
        <v>3</v>
      </c>
    </row>
    <row r="3" spans="1:4" ht="18.75">
      <c r="A3" s="40" t="s">
        <v>51</v>
      </c>
      <c r="B3" s="40"/>
      <c r="C3" s="40"/>
    </row>
    <row r="4" spans="1:4" ht="18.75">
      <c r="A4" s="18" t="s">
        <v>52</v>
      </c>
      <c r="B4" s="18">
        <f>26758.85+26758.85</f>
        <v>53517.7</v>
      </c>
      <c r="C4" s="18">
        <f>24972.35+24882.92</f>
        <v>49855.27</v>
      </c>
      <c r="D4">
        <v>83773.63</v>
      </c>
    </row>
    <row r="5" spans="1:4" ht="18.75">
      <c r="A5" s="18" t="s">
        <v>53</v>
      </c>
      <c r="B5" s="18"/>
      <c r="C5" s="18"/>
    </row>
    <row r="6" spans="1:4" ht="18.75">
      <c r="A6" s="18" t="s">
        <v>54</v>
      </c>
      <c r="B6" s="18"/>
      <c r="C6" s="18"/>
    </row>
    <row r="7" spans="1:4" ht="18.75" hidden="1">
      <c r="A7" s="40" t="s">
        <v>55</v>
      </c>
      <c r="B7" s="40"/>
      <c r="C7" s="40"/>
    </row>
    <row r="8" spans="1:4" ht="18.75" hidden="1">
      <c r="A8" s="18" t="s">
        <v>56</v>
      </c>
      <c r="B8" s="36"/>
      <c r="C8" s="36"/>
    </row>
    <row r="9" spans="1:4" ht="18.75" hidden="1">
      <c r="A9" s="18" t="s">
        <v>57</v>
      </c>
      <c r="B9" s="36"/>
      <c r="C9" s="36"/>
    </row>
    <row r="10" spans="1:4" ht="18.75" hidden="1">
      <c r="A10" s="18" t="s">
        <v>58</v>
      </c>
      <c r="B10" s="36"/>
      <c r="C10" s="36"/>
    </row>
    <row r="11" spans="1:4" ht="18.75" hidden="1">
      <c r="A11" s="40" t="s">
        <v>59</v>
      </c>
      <c r="B11" s="40"/>
      <c r="C11" s="40"/>
    </row>
    <row r="12" spans="1:4" ht="18.75" hidden="1">
      <c r="A12" s="2" t="s">
        <v>5</v>
      </c>
      <c r="B12" s="2"/>
      <c r="C12" s="3"/>
    </row>
    <row r="13" spans="1:4" ht="18.75" hidden="1">
      <c r="A13" s="2" t="s">
        <v>6</v>
      </c>
      <c r="B13" s="4"/>
      <c r="C13" s="2"/>
    </row>
    <row r="14" spans="1:4" ht="18.75" hidden="1">
      <c r="A14" s="2" t="s">
        <v>7</v>
      </c>
      <c r="B14" s="4"/>
      <c r="C14" s="2"/>
    </row>
    <row r="15" spans="1:4" ht="18.75" hidden="1">
      <c r="A15" s="40" t="s">
        <v>60</v>
      </c>
      <c r="B15" s="40"/>
      <c r="C15" s="40"/>
    </row>
    <row r="16" spans="1:4" ht="18.75" hidden="1">
      <c r="A16" s="2" t="s">
        <v>9</v>
      </c>
      <c r="B16" s="2"/>
      <c r="C16" s="3"/>
    </row>
    <row r="17" spans="1:3" ht="18.75" hidden="1">
      <c r="A17" s="2" t="s">
        <v>10</v>
      </c>
      <c r="B17" s="4"/>
      <c r="C17" s="2"/>
    </row>
    <row r="18" spans="1:3" ht="18.75" hidden="1">
      <c r="A18" s="2" t="s">
        <v>11</v>
      </c>
      <c r="B18" s="4"/>
      <c r="C18" s="2"/>
    </row>
    <row r="19" spans="1:3" ht="18.75">
      <c r="A19" s="41" t="s">
        <v>50</v>
      </c>
      <c r="B19" s="41"/>
      <c r="C19" s="5">
        <f>'2024'!C50</f>
        <v>-136733.44276000001</v>
      </c>
    </row>
    <row r="20" spans="1:3" ht="18.75">
      <c r="A20" s="6"/>
      <c r="B20" s="7"/>
      <c r="C20" s="8"/>
    </row>
    <row r="21" spans="1:3" ht="31.5">
      <c r="A21" s="9" t="s">
        <v>13</v>
      </c>
      <c r="B21" s="9" t="s">
        <v>14</v>
      </c>
      <c r="C21" s="9" t="s">
        <v>15</v>
      </c>
    </row>
    <row r="22" spans="1:3" ht="18.75">
      <c r="A22" s="39"/>
      <c r="B22" s="39"/>
      <c r="C22" s="39"/>
    </row>
    <row r="23" spans="1:3" ht="31.5">
      <c r="A23" s="10" t="s">
        <v>61</v>
      </c>
      <c r="B23" s="11" t="s">
        <v>17</v>
      </c>
      <c r="C23" s="12">
        <f>D4*3.4%</f>
        <v>2848.3034200000002</v>
      </c>
    </row>
    <row r="24" spans="1:3" ht="18.75">
      <c r="A24" s="13">
        <v>45658</v>
      </c>
      <c r="B24" s="11" t="s">
        <v>18</v>
      </c>
      <c r="C24" s="14">
        <f>6113.7+10189.5</f>
        <v>16303.2</v>
      </c>
    </row>
    <row r="25" spans="1:3" ht="18.75">
      <c r="A25" s="25"/>
      <c r="B25" s="26"/>
      <c r="C25" s="27"/>
    </row>
    <row r="26" spans="1:3" ht="18.75">
      <c r="A26" s="25"/>
      <c r="B26" s="26"/>
      <c r="C26" s="27"/>
    </row>
    <row r="27" spans="1:3" ht="18.75">
      <c r="A27" s="18"/>
      <c r="B27" s="36" t="s">
        <v>39</v>
      </c>
      <c r="C27" s="19">
        <f>C4+C5+C6+C8+C9+C10+C12+C13+C14+C16+C17+C18+C19</f>
        <v>-86878.172760000016</v>
      </c>
    </row>
    <row r="28" spans="1:3" ht="18.75">
      <c r="A28" s="20"/>
      <c r="B28" s="21" t="s">
        <v>40</v>
      </c>
      <c r="C28" s="22">
        <f>C23+C24+C25</f>
        <v>19151.503420000001</v>
      </c>
    </row>
    <row r="29" spans="1:3" ht="18.75">
      <c r="A29" s="18"/>
      <c r="B29" s="36" t="s">
        <v>41</v>
      </c>
      <c r="C29" s="23">
        <f>C27-C28</f>
        <v>-106029.67618000001</v>
      </c>
    </row>
  </sheetData>
  <mergeCells count="7">
    <mergeCell ref="A1:C1"/>
    <mergeCell ref="A11:C11"/>
    <mergeCell ref="A15:C15"/>
    <mergeCell ref="A19:B19"/>
    <mergeCell ref="A22:C22"/>
    <mergeCell ref="A3:C3"/>
    <mergeCell ref="A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F8" sqref="F8"/>
    </sheetView>
  </sheetViews>
  <sheetFormatPr defaultRowHeight="15"/>
  <cols>
    <col min="1" max="1" width="15.42578125" customWidth="1"/>
    <col min="2" max="2" width="53.140625" customWidth="1"/>
    <col min="3" max="3" width="15.42578125" customWidth="1"/>
  </cols>
  <sheetData>
    <row r="1" spans="1:3" ht="61.5" customHeight="1">
      <c r="A1" s="39" t="s">
        <v>62</v>
      </c>
      <c r="B1" s="39"/>
      <c r="C1" s="39"/>
    </row>
    <row r="2" spans="1:3" ht="47.25" customHeight="1">
      <c r="A2" s="38" t="s">
        <v>1</v>
      </c>
      <c r="B2" s="38" t="s">
        <v>2</v>
      </c>
      <c r="C2" s="38" t="s">
        <v>3</v>
      </c>
    </row>
    <row r="3" spans="1:3" ht="18.75">
      <c r="A3" s="41" t="s">
        <v>50</v>
      </c>
      <c r="B3" s="41"/>
      <c r="C3" s="5">
        <f>доп.раб.!C25</f>
        <v>-39011.46</v>
      </c>
    </row>
    <row r="4" spans="1:3" ht="18.75">
      <c r="A4" s="40" t="s">
        <v>51</v>
      </c>
      <c r="B4" s="40"/>
      <c r="C4" s="40"/>
    </row>
    <row r="5" spans="1:3" ht="18.75">
      <c r="A5" s="2" t="s">
        <v>52</v>
      </c>
      <c r="B5" s="2">
        <v>1574.05</v>
      </c>
      <c r="C5" s="37">
        <v>1516.17</v>
      </c>
    </row>
    <row r="6" spans="1:3" ht="18.75">
      <c r="A6" s="2" t="s">
        <v>53</v>
      </c>
      <c r="B6" s="2"/>
      <c r="C6" s="37"/>
    </row>
    <row r="7" spans="1:3" ht="18.75">
      <c r="A7" s="2" t="s">
        <v>54</v>
      </c>
      <c r="B7" s="2"/>
      <c r="C7" s="37"/>
    </row>
    <row r="8" spans="1:3" ht="18.75">
      <c r="A8" s="6"/>
      <c r="B8" s="7"/>
      <c r="C8" s="8"/>
    </row>
    <row r="9" spans="1:3" ht="47.25">
      <c r="A9" s="9" t="s">
        <v>13</v>
      </c>
      <c r="B9" s="9" t="s">
        <v>14</v>
      </c>
      <c r="C9" s="9" t="s">
        <v>15</v>
      </c>
    </row>
    <row r="10" spans="1:3" ht="18.75">
      <c r="A10" s="39"/>
      <c r="B10" s="39"/>
      <c r="C10" s="39"/>
    </row>
    <row r="11" spans="1:3" ht="18.75">
      <c r="A11" s="13"/>
      <c r="B11" s="16"/>
      <c r="C11" s="17"/>
    </row>
    <row r="12" spans="1:3" ht="18.75">
      <c r="A12" s="18"/>
      <c r="B12" s="38" t="s">
        <v>47</v>
      </c>
      <c r="C12" s="19">
        <f>C3+C5+C6+C7</f>
        <v>-37495.29</v>
      </c>
    </row>
    <row r="13" spans="1:3" ht="18.75">
      <c r="A13" s="20"/>
      <c r="B13" s="21" t="s">
        <v>40</v>
      </c>
      <c r="C13" s="22">
        <f>C11</f>
        <v>0</v>
      </c>
    </row>
    <row r="14" spans="1:3" ht="37.5">
      <c r="A14" s="18"/>
      <c r="B14" s="38" t="s">
        <v>41</v>
      </c>
      <c r="C14" s="23">
        <f>C12-C13</f>
        <v>-37495.29</v>
      </c>
    </row>
  </sheetData>
  <mergeCells count="4">
    <mergeCell ref="A1:C1"/>
    <mergeCell ref="A3:B3"/>
    <mergeCell ref="A4:C4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</vt:lpstr>
      <vt:lpstr>доп.раб.</vt:lpstr>
      <vt:lpstr>2025</vt:lpstr>
      <vt:lpstr>д-р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2025-02-12T09:19:08Z</cp:lastPrinted>
  <dcterms:created xsi:type="dcterms:W3CDTF">2024-08-06T07:18:00Z</dcterms:created>
  <dcterms:modified xsi:type="dcterms:W3CDTF">2025-02-12T09:20:50Z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3EBD7C1C9AF8441ABD0AD440E7DA1B9F_12</vt:lpwstr>
  </property>
  <property fmtid="{D5CDD505-2E9C-101B-9397-08002B2CF9AE}" pid="3" name="KSOProductBuildVer">
    <vt:lpwstr>1049-12.2.0.18911</vt:lpwstr>
  </property>
</Properties>
</file>